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135" windowHeight="4455"/>
  </bookViews>
  <sheets>
    <sheet name="CMACD" sheetId="1" r:id="rId1"/>
  </sheets>
  <definedNames>
    <definedName name="_xlnm.Print_Area" localSheetId="0">CMACD!$A$1:$H$107</definedName>
    <definedName name="_T2">CMACD!$E$115:$F$153</definedName>
    <definedName name="table">CMACD!$C$115:$D$152</definedName>
    <definedName name="TABLE3">CMACD!$C$156:$D$158</definedName>
    <definedName name="TABLE4">CMACD!$F$156:$G$158</definedName>
  </definedNames>
  <calcPr calcId="145621" refMode="R1C1"/>
</workbook>
</file>

<file path=xl/calcChain.xml><?xml version="1.0" encoding="utf-8"?>
<calcChain xmlns="http://schemas.openxmlformats.org/spreadsheetml/2006/main">
  <c r="A56" i="1" l="1"/>
  <c r="E37" i="1"/>
  <c r="A5" i="1"/>
  <c r="H26" i="1"/>
  <c r="H27" i="1"/>
  <c r="H28" i="1"/>
  <c r="H30" i="1"/>
  <c r="H33" i="1"/>
  <c r="H34" i="1"/>
  <c r="H85" i="1"/>
  <c r="H104" i="1"/>
  <c r="H106" i="1"/>
  <c r="H107" i="1"/>
  <c r="H31" i="1"/>
  <c r="H45" i="1"/>
  <c r="C56" i="1"/>
  <c r="H32" i="1"/>
  <c r="G29" i="1"/>
  <c r="H29" i="1"/>
  <c r="H47" i="1"/>
  <c r="H46" i="1"/>
  <c r="C46" i="1"/>
  <c r="H38" i="1"/>
</calcChain>
</file>

<file path=xl/sharedStrings.xml><?xml version="1.0" encoding="utf-8"?>
<sst xmlns="http://schemas.openxmlformats.org/spreadsheetml/2006/main" count="98" uniqueCount="91">
  <si>
    <t>page</t>
  </si>
  <si>
    <t>PART I. SAMPLE DESIGN AND SELECTION</t>
  </si>
  <si>
    <t xml:space="preserve">AUDIT APPLICATION  - </t>
  </si>
  <si>
    <t xml:space="preserve">AUDIT OBJECTIVES - </t>
  </si>
  <si>
    <t>POPULATION DATA</t>
  </si>
  <si>
    <t xml:space="preserve"> NATURE OF POPULATION -  INDIVIDUAL ACCOUNTS</t>
  </si>
  <si>
    <t xml:space="preserve"> PRIMARY SAMPLING UNIT - SAME</t>
  </si>
  <si>
    <t>SAMPLE SIZE FACTORS</t>
  </si>
  <si>
    <t>DOLLAR TOTAL OF ACCOUNT TITLE</t>
  </si>
  <si>
    <t xml:space="preserve"> DOLLAR TOTAL SUBJECT TO THIS TEST (M)</t>
  </si>
  <si>
    <t xml:space="preserve"> FRACTION TO BE DETAIL TESTED</t>
  </si>
  <si>
    <t>SAMPLE TOLERABLE MISSTATEMENT</t>
  </si>
  <si>
    <t xml:space="preserve"> EXPECTED ERROR</t>
  </si>
  <si>
    <t>EXPANSION FACTOR</t>
  </si>
  <si>
    <t>SAMPLE WORKING TOLERABLE MISSTATEMENT</t>
  </si>
  <si>
    <t xml:space="preserve">RELIABILITY PERCENTAGE </t>
  </si>
  <si>
    <t>RELIABILITY FACTOR (R) -</t>
  </si>
  <si>
    <t>SAMPLE INTERVAL (J)</t>
  </si>
  <si>
    <t>ADJUSTED SAMPLE INTERVAL (ROUNDED)</t>
  </si>
  <si>
    <t>SAMPLE SELECTION</t>
  </si>
  <si>
    <t>------------------</t>
  </si>
  <si>
    <t xml:space="preserve"> RAND. NO. GENERATED HERE----&gt;</t>
  </si>
  <si>
    <t>ENTER HERE-----&gt;</t>
  </si>
  <si>
    <t xml:space="preserve"> ESTIMATED SAMPLE SIZE (M/J) -</t>
  </si>
  <si>
    <t xml:space="preserve"> ACTUAL SAMPLE SIZE -</t>
  </si>
  <si>
    <t xml:space="preserve"> METHOD OF SELECTION -</t>
  </si>
  <si>
    <t>CONCLUSION</t>
  </si>
  <si>
    <t xml:space="preserve"> ERRORS NOTED</t>
  </si>
  <si>
    <t xml:space="preserve"> POPULATION VALUE INDICATED (IF NO ERRORS NOTED)</t>
  </si>
  <si>
    <t xml:space="preserve">  + OR - </t>
  </si>
  <si>
    <t xml:space="preserve">  WITH RELIABILITY OF</t>
  </si>
  <si>
    <t>PART II. ASSESSMENT OF SAMPLING RISK</t>
  </si>
  <si>
    <t>B. INHERENT RISK ASSESSMENT (IR) (1=h, 2=m, 3=l)</t>
  </si>
  <si>
    <t xml:space="preserve">  CONSIDER THE FOLLOWING AND INDICATE THE LIKELIHOOD OF</t>
  </si>
  <si>
    <t xml:space="preserve">   CUMULATIVELY MATERIAL MISSTATEMENTS DUE TO:</t>
  </si>
  <si>
    <t xml:space="preserve">    1. EFFECT OF OVERALL AUDIT RISK FACTORS ON THE</t>
  </si>
  <si>
    <t xml:space="preserve">     ACCOUNT BALANCE</t>
  </si>
  <si>
    <t xml:space="preserve">    2. COMPLEXITY OF ACCOUNTING ISSUES AFFECTING THE </t>
  </si>
  <si>
    <t xml:space="preserve">    3. FREQUENCY OR SIGNIFICANCE OF DIFFICULT TO AUDIT</t>
  </si>
  <si>
    <t xml:space="preserve">     TRANSACTIONS AFFECTING THE ACCOUNT BALANCE</t>
  </si>
  <si>
    <t xml:space="preserve">    4. NATURE, CAUSE &amp; AMOUNT OF KNOWN AND LIKELY MIS-</t>
  </si>
  <si>
    <t xml:space="preserve">     STATEMENTS IN THE BALANCE DETECTED IN PRIOR YEARS</t>
  </si>
  <si>
    <t xml:space="preserve">    5. SUSCEPTABILITY OF RELATED ASSETS TO MISAPPROPRIATION</t>
  </si>
  <si>
    <t xml:space="preserve">    6. COMPETENCE &amp; EXPERIENCE OF PERSONNEL ASSIGNED TO PRO-</t>
  </si>
  <si>
    <t xml:space="preserve">     CESSING DATA THAT AFFECTS THE BALANCE</t>
  </si>
  <si>
    <t xml:space="preserve">    7. EXTENT OF JUDGEMENT INVOLVED IN DETERMINING ACCOUNT</t>
  </si>
  <si>
    <t xml:space="preserve">     BALANCE</t>
  </si>
  <si>
    <t xml:space="preserve">    8. SIZE AND VOLUME OF INDIVIDUAL ITEMS COMPRISING </t>
  </si>
  <si>
    <t xml:space="preserve">     THE BALANCE</t>
  </si>
  <si>
    <t xml:space="preserve">    9. COMPLEXITY OF CALCULATIONS AFFECTING BALANCE</t>
  </si>
  <si>
    <t xml:space="preserve">   10. RELATED PARTY TRANSACTIONS AFFECTING BALANCE </t>
  </si>
  <si>
    <t xml:space="preserve">   11. NO. SOURCES OF TRANSACTIONS AFFECTING BALANCE</t>
  </si>
  <si>
    <t xml:space="preserve">   12. SENSITIVITY TO MARKET CONDITIONS, TECHNOLOGICAL CHANGES,</t>
  </si>
  <si>
    <t xml:space="preserve">     OR PASSAGE OF TIME</t>
  </si>
  <si>
    <t xml:space="preserve">   13. RESULTS OF APPLICABLE PRELIM. ANALYTICAL TESTS</t>
  </si>
  <si>
    <t xml:space="preserve">       INHERENT RISK (IR)</t>
  </si>
  <si>
    <t>C. CONTROL RISK (CR) (NO PLANNED RELIANCE = 100%)</t>
  </si>
  <si>
    <t>D. ANALYTICAL PROCEDURES RISK (1=ineff., 2= mod. eff., 3= very eff.)</t>
  </si>
  <si>
    <t xml:space="preserve">  CONSIDER THE APPLICABILITY OF THE FOLLOWING FACTORS IN DETERMINING</t>
  </si>
  <si>
    <t xml:space="preserve">   THE EFFECTIVENESS OF ANALYTICAL PROCEDURES:</t>
  </si>
  <si>
    <t xml:space="preserve">    1. OUR LEVEL OF KNOWLEDGE OF THE CLIENT'S BUSINESS</t>
  </si>
  <si>
    <t xml:space="preserve">     AND INDUSTRY</t>
  </si>
  <si>
    <t xml:space="preserve">    2. THE NATURE OF THE POPULATION SUBJECT TO THE ANALYTICAL</t>
  </si>
  <si>
    <t xml:space="preserve">     PROCEDURES</t>
  </si>
  <si>
    <t xml:space="preserve">    3. THE NATURE OF THE ASSERTIONS BEING TESTED</t>
  </si>
  <si>
    <t xml:space="preserve">    4. THE RELEVANCE OF PLANNED ANALYTICAL PROCEDURES</t>
  </si>
  <si>
    <t xml:space="preserve">    5. THE ACCURACY WITH WHICH THE RESULTS OF ANALYTICAL</t>
  </si>
  <si>
    <t xml:space="preserve">     PROCEDURES CAN BE PREDICTED</t>
  </si>
  <si>
    <t xml:space="preserve">    6. THE RELIABILITY AND RELEVANCE OF DATA USED FOR ANA-</t>
  </si>
  <si>
    <t xml:space="preserve">     LYTICAL PROCEDURES</t>
  </si>
  <si>
    <t xml:space="preserve">    7. THE AVAILABILITY OF RELIABLE INFORMATION TO CORROBORATE</t>
  </si>
  <si>
    <t xml:space="preserve">     THE RESULTS OF THE ANALYTICAL PROCEDURES</t>
  </si>
  <si>
    <t>ANALYTICAL PROCEDURES RISK (APR)</t>
  </si>
  <si>
    <t>F. CONFIDENCE LEVEL (100% - SAMPLING RISK)</t>
  </si>
  <si>
    <t xml:space="preserve">    RELIABILITY</t>
  </si>
  <si>
    <t>EXPANSION</t>
  </si>
  <si>
    <t>LEVELS</t>
  </si>
  <si>
    <t>FACTOR</t>
  </si>
  <si>
    <t xml:space="preserve"> --------</t>
  </si>
  <si>
    <t>INHERENT RISK FACTORS</t>
  </si>
  <si>
    <t>ANALYTICAL PROCEDURES RISK FACTORS</t>
  </si>
  <si>
    <t>XYZ CORPORATION</t>
  </si>
  <si>
    <t xml:space="preserve">        prep by </t>
  </si>
  <si>
    <t>12/31/20XX</t>
  </si>
  <si>
    <t>MUS SAMPLE DESIGN AND SELECTION WORKSHEET</t>
  </si>
  <si>
    <t>ACCOUNTS RECEIVABLE</t>
  </si>
  <si>
    <t>VALUATION OF ACCOUNTS RECEIVABLE</t>
  </si>
  <si>
    <r>
      <t xml:space="preserve"> TOLERABLE MISSTATEMENT (</t>
    </r>
    <r>
      <rPr>
        <u/>
        <sz val="10"/>
        <rFont val="Times New Roman"/>
        <family val="1"/>
      </rPr>
      <t>&lt;</t>
    </r>
    <r>
      <rPr>
        <sz val="10"/>
        <rFont val="Times New Roman"/>
        <family val="1"/>
      </rPr>
      <t xml:space="preserve"> PERFORMANCE MATERIALITY)</t>
    </r>
  </si>
  <si>
    <t>MUS</t>
  </si>
  <si>
    <t>E. SAMPLING RISK (AR/IRxCRxAPR)</t>
  </si>
  <si>
    <t>A. AUDIT RISK (AR)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</si>
</sst>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9" formatCode="_(* #,##0_);_(* \(#,##0\);_(* &quot;-&quot;??_);_(@_)"/>
  </numFmts>
  <fonts count="7" x14ac:knownFonts="1">
    <font>
      <sz val="10"/>
      <name val="Courier"/>
    </font>
    <font>
      <b/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0" borderId="0" xfId="0" applyNumberFormat="1" applyFont="1" applyProtection="1">
      <protection locked="0"/>
    </xf>
    <xf numFmtId="0" fontId="3" fillId="0" borderId="0" xfId="0" applyNumberFormat="1" applyFont="1" applyProtection="1">
      <protection locked="0"/>
    </xf>
    <xf numFmtId="0" fontId="5" fillId="0" borderId="0" xfId="0" applyNumberFormat="1" applyFont="1" applyProtection="1">
      <protection locked="0"/>
    </xf>
    <xf numFmtId="3" fontId="3" fillId="0" borderId="0" xfId="0" applyNumberFormat="1" applyFont="1" applyProtection="1">
      <protection locked="0"/>
    </xf>
    <xf numFmtId="10" fontId="3" fillId="0" borderId="0" xfId="0" applyNumberFormat="1" applyFont="1" applyProtection="1">
      <protection locked="0"/>
    </xf>
    <xf numFmtId="9" fontId="3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14" fontId="5" fillId="0" borderId="0" xfId="0" applyNumberFormat="1" applyFont="1" applyAlignment="1" applyProtection="1">
      <alignment horizontal="centerContinuous"/>
      <protection locked="0"/>
    </xf>
    <xf numFmtId="0" fontId="1" fillId="0" borderId="0" xfId="0" applyNumberFormat="1" applyFont="1" applyProtection="1">
      <protection locked="0"/>
    </xf>
    <xf numFmtId="0" fontId="2" fillId="0" borderId="0" xfId="0" applyFont="1"/>
    <xf numFmtId="0" fontId="2" fillId="0" borderId="0" xfId="0" applyNumberFormat="1" applyFont="1" applyProtection="1">
      <protection locked="0"/>
    </xf>
    <xf numFmtId="0" fontId="6" fillId="0" borderId="0" xfId="0" applyNumberFormat="1" applyFont="1" applyProtection="1">
      <protection locked="0"/>
    </xf>
    <xf numFmtId="43" fontId="3" fillId="0" borderId="0" xfId="1" applyFont="1" applyProtection="1">
      <protection locked="0"/>
    </xf>
    <xf numFmtId="169" fontId="3" fillId="0" borderId="0" xfId="1" applyNumberFormat="1" applyFont="1" applyProtection="1">
      <protection locked="0"/>
    </xf>
    <xf numFmtId="0" fontId="3" fillId="0" borderId="0" xfId="0" applyFont="1" applyProtection="1"/>
    <xf numFmtId="10" fontId="3" fillId="0" borderId="0" xfId="2" applyNumberFormat="1" applyFont="1" applyProtection="1"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0" fontId="2" fillId="0" borderId="0" xfId="0" applyNumberFormat="1" applyFont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4"/>
  <sheetViews>
    <sheetView tabSelected="1" workbookViewId="0">
      <selection activeCell="B92" sqref="B92"/>
    </sheetView>
  </sheetViews>
  <sheetFormatPr defaultColWidth="10" defaultRowHeight="12.75" x14ac:dyDescent="0.2"/>
  <cols>
    <col min="1" max="1" width="3" style="1" customWidth="1"/>
    <col min="2" max="16384" width="10" style="1"/>
  </cols>
  <sheetData>
    <row r="1" spans="1:9" x14ac:dyDescent="0.2">
      <c r="F1" s="2" t="s">
        <v>82</v>
      </c>
      <c r="G1" s="2"/>
      <c r="H1" s="2"/>
      <c r="I1" s="2"/>
    </row>
    <row r="2" spans="1:9" x14ac:dyDescent="0.2">
      <c r="F2" s="2"/>
      <c r="G2" s="2"/>
      <c r="H2" s="2"/>
      <c r="I2" s="2"/>
    </row>
    <row r="3" spans="1:9" x14ac:dyDescent="0.2">
      <c r="F3" s="2"/>
      <c r="G3" s="2"/>
      <c r="H3" s="2"/>
      <c r="I3" s="2"/>
    </row>
    <row r="4" spans="1:9" x14ac:dyDescent="0.2">
      <c r="A4" s="3" t="s">
        <v>0</v>
      </c>
      <c r="C4" s="10" t="s">
        <v>81</v>
      </c>
      <c r="D4" s="11"/>
      <c r="E4" s="10"/>
      <c r="F4" s="10"/>
      <c r="G4" s="4"/>
    </row>
    <row r="5" spans="1:9" x14ac:dyDescent="0.2">
      <c r="A5" s="3">
        <f>INT(ROW()/54)+1</f>
        <v>1</v>
      </c>
      <c r="C5" s="12" t="s">
        <v>83</v>
      </c>
      <c r="D5" s="11"/>
      <c r="E5" s="10"/>
      <c r="F5" s="10"/>
      <c r="G5" s="4"/>
    </row>
    <row r="6" spans="1:9" x14ac:dyDescent="0.2">
      <c r="C6" s="10" t="s">
        <v>84</v>
      </c>
      <c r="D6" s="10"/>
      <c r="E6" s="10"/>
      <c r="F6" s="10"/>
      <c r="G6" s="4"/>
    </row>
    <row r="9" spans="1:9" x14ac:dyDescent="0.2">
      <c r="A9" s="13" t="s">
        <v>1</v>
      </c>
    </row>
    <row r="10" spans="1:9" x14ac:dyDescent="0.2">
      <c r="B10" s="16" t="s">
        <v>2</v>
      </c>
      <c r="D10" s="15" t="s">
        <v>85</v>
      </c>
    </row>
    <row r="11" spans="1:9" x14ac:dyDescent="0.2">
      <c r="B11" s="3"/>
    </row>
    <row r="12" spans="1:9" x14ac:dyDescent="0.2">
      <c r="B12" s="16" t="s">
        <v>3</v>
      </c>
      <c r="D12" s="15" t="s">
        <v>86</v>
      </c>
    </row>
    <row r="13" spans="1:9" x14ac:dyDescent="0.2">
      <c r="B13" s="3"/>
    </row>
    <row r="15" spans="1:9" x14ac:dyDescent="0.2">
      <c r="B15" s="16" t="s">
        <v>4</v>
      </c>
    </row>
    <row r="16" spans="1:9" x14ac:dyDescent="0.2">
      <c r="B16" s="3"/>
    </row>
    <row r="17" spans="2:8" x14ac:dyDescent="0.2">
      <c r="B17" s="3" t="s">
        <v>5</v>
      </c>
      <c r="D17" s="14"/>
    </row>
    <row r="18" spans="2:8" x14ac:dyDescent="0.2">
      <c r="B18" s="3" t="s">
        <v>6</v>
      </c>
    </row>
    <row r="21" spans="2:8" x14ac:dyDescent="0.2">
      <c r="B21" s="16" t="s">
        <v>7</v>
      </c>
    </row>
    <row r="22" spans="2:8" x14ac:dyDescent="0.2">
      <c r="B22" s="3"/>
    </row>
    <row r="23" spans="2:8" x14ac:dyDescent="0.2">
      <c r="B23" s="15" t="s">
        <v>87</v>
      </c>
      <c r="H23" s="5">
        <v>176000</v>
      </c>
    </row>
    <row r="24" spans="2:8" x14ac:dyDescent="0.2">
      <c r="H24" s="5"/>
    </row>
    <row r="25" spans="2:8" x14ac:dyDescent="0.2">
      <c r="B25" s="3" t="s">
        <v>8</v>
      </c>
      <c r="H25" s="5">
        <v>10064650</v>
      </c>
    </row>
    <row r="26" spans="2:8" x14ac:dyDescent="0.2">
      <c r="B26" s="3" t="s">
        <v>9</v>
      </c>
      <c r="H26" s="5">
        <f>H25</f>
        <v>10064650</v>
      </c>
    </row>
    <row r="27" spans="2:8" x14ac:dyDescent="0.2">
      <c r="B27" s="3" t="s">
        <v>10</v>
      </c>
      <c r="H27" s="6">
        <f>H26/H25</f>
        <v>1</v>
      </c>
    </row>
    <row r="28" spans="2:8" x14ac:dyDescent="0.2">
      <c r="B28" s="3" t="s">
        <v>11</v>
      </c>
      <c r="H28" s="5">
        <f>H23*H27</f>
        <v>176000</v>
      </c>
    </row>
    <row r="29" spans="2:8" x14ac:dyDescent="0.2">
      <c r="B29" s="3" t="s">
        <v>12</v>
      </c>
      <c r="D29" s="3">
        <v>1000</v>
      </c>
      <c r="E29" s="3" t="s">
        <v>13</v>
      </c>
      <c r="G29" s="3">
        <f>LOOKUP(H31,_T2)</f>
        <v>0.45</v>
      </c>
      <c r="H29" s="5">
        <f>(D29*G29)</f>
        <v>450</v>
      </c>
    </row>
    <row r="30" spans="2:8" x14ac:dyDescent="0.2">
      <c r="B30" s="3" t="s">
        <v>14</v>
      </c>
      <c r="H30" s="5">
        <f>H28-H29</f>
        <v>175550</v>
      </c>
    </row>
    <row r="31" spans="2:8" x14ac:dyDescent="0.2">
      <c r="B31" s="3" t="s">
        <v>15</v>
      </c>
      <c r="H31" s="7">
        <f>H107</f>
        <v>0.32999999999999996</v>
      </c>
    </row>
    <row r="32" spans="2:8" x14ac:dyDescent="0.2">
      <c r="B32" s="3" t="s">
        <v>16</v>
      </c>
      <c r="H32" s="8">
        <f>LOOKUP(H31,table)</f>
        <v>0.45</v>
      </c>
    </row>
    <row r="33" spans="2:8" x14ac:dyDescent="0.2">
      <c r="B33" s="3" t="s">
        <v>17</v>
      </c>
      <c r="H33" s="5">
        <f>ROUND(H30/H32,0)</f>
        <v>390111</v>
      </c>
    </row>
    <row r="34" spans="2:8" x14ac:dyDescent="0.2">
      <c r="B34" s="3" t="s">
        <v>18</v>
      </c>
      <c r="H34" s="5">
        <f>(ROUND(H33/1000,0)*1000)</f>
        <v>390000</v>
      </c>
    </row>
    <row r="35" spans="2:8" x14ac:dyDescent="0.2">
      <c r="B35" s="3" t="s">
        <v>19</v>
      </c>
    </row>
    <row r="36" spans="2:8" x14ac:dyDescent="0.2">
      <c r="B36" s="3" t="s">
        <v>20</v>
      </c>
    </row>
    <row r="37" spans="2:8" x14ac:dyDescent="0.2">
      <c r="B37" s="3" t="s">
        <v>21</v>
      </c>
      <c r="E37" s="17">
        <f ca="1">RAND()*58000</f>
        <v>13220.510037237984</v>
      </c>
      <c r="F37" s="3" t="s">
        <v>22</v>
      </c>
      <c r="H37" s="17">
        <v>37292.65</v>
      </c>
    </row>
    <row r="38" spans="2:8" x14ac:dyDescent="0.2">
      <c r="B38" s="3" t="s">
        <v>23</v>
      </c>
      <c r="H38" s="3">
        <f>ROUND(H26/H34,0)</f>
        <v>26</v>
      </c>
    </row>
    <row r="39" spans="2:8" x14ac:dyDescent="0.2">
      <c r="B39" s="3" t="s">
        <v>24</v>
      </c>
      <c r="H39" s="21">
        <v>25</v>
      </c>
    </row>
    <row r="40" spans="2:8" x14ac:dyDescent="0.2">
      <c r="B40" s="3" t="s">
        <v>25</v>
      </c>
      <c r="H40" s="22" t="s">
        <v>88</v>
      </c>
    </row>
    <row r="42" spans="2:8" x14ac:dyDescent="0.2">
      <c r="B42" s="3" t="s">
        <v>26</v>
      </c>
    </row>
    <row r="43" spans="2:8" x14ac:dyDescent="0.2">
      <c r="B43" s="3" t="s">
        <v>20</v>
      </c>
    </row>
    <row r="44" spans="2:8" x14ac:dyDescent="0.2">
      <c r="B44" s="3" t="s">
        <v>27</v>
      </c>
      <c r="H44" s="9">
        <v>0</v>
      </c>
    </row>
    <row r="45" spans="2:8" x14ac:dyDescent="0.2">
      <c r="B45" s="3" t="s">
        <v>28</v>
      </c>
      <c r="H45" s="18">
        <f>IF(H44=0,H25,"SEE ATTACHED")</f>
        <v>10064650</v>
      </c>
    </row>
    <row r="46" spans="2:8" x14ac:dyDescent="0.2">
      <c r="B46" s="3" t="s">
        <v>29</v>
      </c>
      <c r="C46" s="6">
        <f>IF($H$44=0,ROUND(H46/H45,4),"N/A")</f>
        <v>3.8699999999999998E-2</v>
      </c>
      <c r="H46" s="18">
        <f>IF(H44=0,H34,"SEE ATTACHED")</f>
        <v>390000</v>
      </c>
    </row>
    <row r="47" spans="2:8" x14ac:dyDescent="0.2">
      <c r="B47" s="3" t="s">
        <v>30</v>
      </c>
      <c r="H47" s="7">
        <f>H31</f>
        <v>0.32999999999999996</v>
      </c>
    </row>
    <row r="48" spans="2:8" x14ac:dyDescent="0.2">
      <c r="B48" s="3"/>
      <c r="H48" s="7"/>
    </row>
    <row r="49" spans="1:8" x14ac:dyDescent="0.2">
      <c r="B49" s="3"/>
      <c r="H49" s="7"/>
    </row>
    <row r="50" spans="1:8" x14ac:dyDescent="0.2">
      <c r="B50" s="3"/>
      <c r="H50" s="7"/>
    </row>
    <row r="51" spans="1:8" x14ac:dyDescent="0.2">
      <c r="B51" s="3"/>
      <c r="H51" s="7"/>
    </row>
    <row r="52" spans="1:8" x14ac:dyDescent="0.2">
      <c r="B52" s="3"/>
      <c r="H52" s="7"/>
    </row>
    <row r="53" spans="1:8" x14ac:dyDescent="0.2">
      <c r="B53" s="3"/>
      <c r="H53" s="7"/>
    </row>
    <row r="54" spans="1:8" x14ac:dyDescent="0.2">
      <c r="B54" s="3"/>
      <c r="H54" s="7"/>
    </row>
    <row r="55" spans="1:8" x14ac:dyDescent="0.2">
      <c r="A55" s="3" t="s">
        <v>0</v>
      </c>
      <c r="C55" s="12"/>
      <c r="D55" s="11"/>
      <c r="E55" s="10"/>
      <c r="F55" s="10"/>
      <c r="G55" s="4"/>
    </row>
    <row r="56" spans="1:8" x14ac:dyDescent="0.2">
      <c r="A56" s="3">
        <f>INT(ROW()/50)+1</f>
        <v>2</v>
      </c>
      <c r="C56" s="10" t="str">
        <f>C6</f>
        <v>MUS SAMPLE DESIGN AND SELECTION WORKSHEET</v>
      </c>
      <c r="D56" s="10"/>
      <c r="E56" s="10"/>
      <c r="F56" s="10"/>
      <c r="G56" s="4"/>
    </row>
    <row r="58" spans="1:8" x14ac:dyDescent="0.2">
      <c r="A58" s="13" t="s">
        <v>31</v>
      </c>
    </row>
    <row r="59" spans="1:8" x14ac:dyDescent="0.2">
      <c r="B59" s="15" t="s">
        <v>90</v>
      </c>
      <c r="H59" s="7">
        <v>0.1</v>
      </c>
    </row>
    <row r="61" spans="1:8" x14ac:dyDescent="0.2">
      <c r="B61" s="3" t="s">
        <v>32</v>
      </c>
    </row>
    <row r="62" spans="1:8" x14ac:dyDescent="0.2">
      <c r="B62" s="3" t="s">
        <v>33</v>
      </c>
    </row>
    <row r="63" spans="1:8" x14ac:dyDescent="0.2">
      <c r="B63" s="3" t="s">
        <v>34</v>
      </c>
    </row>
    <row r="64" spans="1:8" x14ac:dyDescent="0.2">
      <c r="B64" s="3" t="s">
        <v>35</v>
      </c>
    </row>
    <row r="65" spans="2:8" x14ac:dyDescent="0.2">
      <c r="B65" s="3" t="s">
        <v>36</v>
      </c>
      <c r="H65" s="3">
        <v>2</v>
      </c>
    </row>
    <row r="66" spans="2:8" x14ac:dyDescent="0.2">
      <c r="B66" s="3" t="s">
        <v>37</v>
      </c>
    </row>
    <row r="67" spans="2:8" x14ac:dyDescent="0.2">
      <c r="B67" s="3" t="s">
        <v>36</v>
      </c>
      <c r="H67" s="3">
        <v>3</v>
      </c>
    </row>
    <row r="68" spans="2:8" x14ac:dyDescent="0.2">
      <c r="B68" s="3" t="s">
        <v>38</v>
      </c>
    </row>
    <row r="69" spans="2:8" x14ac:dyDescent="0.2">
      <c r="B69" s="3" t="s">
        <v>39</v>
      </c>
      <c r="H69" s="3">
        <v>3</v>
      </c>
    </row>
    <row r="70" spans="2:8" x14ac:dyDescent="0.2">
      <c r="B70" s="3" t="s">
        <v>40</v>
      </c>
    </row>
    <row r="71" spans="2:8" x14ac:dyDescent="0.2">
      <c r="B71" s="3" t="s">
        <v>41</v>
      </c>
      <c r="H71" s="3">
        <v>3</v>
      </c>
    </row>
    <row r="72" spans="2:8" x14ac:dyDescent="0.2">
      <c r="B72" s="3" t="s">
        <v>42</v>
      </c>
      <c r="H72" s="3">
        <v>3</v>
      </c>
    </row>
    <row r="73" spans="2:8" x14ac:dyDescent="0.2">
      <c r="B73" s="3" t="s">
        <v>43</v>
      </c>
    </row>
    <row r="74" spans="2:8" x14ac:dyDescent="0.2">
      <c r="B74" s="3" t="s">
        <v>44</v>
      </c>
      <c r="H74" s="3">
        <v>3</v>
      </c>
    </row>
    <row r="75" spans="2:8" x14ac:dyDescent="0.2">
      <c r="B75" s="3" t="s">
        <v>45</v>
      </c>
    </row>
    <row r="76" spans="2:8" x14ac:dyDescent="0.2">
      <c r="B76" s="3" t="s">
        <v>46</v>
      </c>
      <c r="H76" s="3">
        <v>3</v>
      </c>
    </row>
    <row r="77" spans="2:8" x14ac:dyDescent="0.2">
      <c r="B77" s="3" t="s">
        <v>47</v>
      </c>
    </row>
    <row r="78" spans="2:8" x14ac:dyDescent="0.2">
      <c r="B78" s="3" t="s">
        <v>48</v>
      </c>
      <c r="H78" s="3">
        <v>2</v>
      </c>
    </row>
    <row r="79" spans="2:8" x14ac:dyDescent="0.2">
      <c r="B79" s="3" t="s">
        <v>49</v>
      </c>
      <c r="H79" s="3">
        <v>3</v>
      </c>
    </row>
    <row r="80" spans="2:8" x14ac:dyDescent="0.2">
      <c r="B80" s="3" t="s">
        <v>50</v>
      </c>
      <c r="H80" s="3">
        <v>3</v>
      </c>
    </row>
    <row r="81" spans="2:8" x14ac:dyDescent="0.2">
      <c r="B81" s="3" t="s">
        <v>51</v>
      </c>
      <c r="H81" s="3">
        <v>3</v>
      </c>
    </row>
    <row r="82" spans="2:8" x14ac:dyDescent="0.2">
      <c r="B82" s="3" t="s">
        <v>52</v>
      </c>
    </row>
    <row r="83" spans="2:8" x14ac:dyDescent="0.2">
      <c r="B83" s="3" t="s">
        <v>53</v>
      </c>
      <c r="H83" s="3">
        <v>3</v>
      </c>
    </row>
    <row r="84" spans="2:8" x14ac:dyDescent="0.2">
      <c r="B84" s="3" t="s">
        <v>54</v>
      </c>
      <c r="H84" s="3">
        <v>3</v>
      </c>
    </row>
    <row r="85" spans="2:8" x14ac:dyDescent="0.2">
      <c r="D85" s="3" t="s">
        <v>55</v>
      </c>
      <c r="H85" s="7">
        <f>LOOKUP(ROUND(AVERAGE(H65:H84),0),TABLE3)</f>
        <v>0.25</v>
      </c>
    </row>
    <row r="86" spans="2:8" x14ac:dyDescent="0.2">
      <c r="H86" s="7"/>
    </row>
    <row r="87" spans="2:8" x14ac:dyDescent="0.2">
      <c r="B87" s="3" t="s">
        <v>56</v>
      </c>
      <c r="H87" s="7">
        <v>1</v>
      </c>
    </row>
    <row r="89" spans="2:8" x14ac:dyDescent="0.2">
      <c r="B89" s="3" t="s">
        <v>57</v>
      </c>
    </row>
    <row r="90" spans="2:8" x14ac:dyDescent="0.2">
      <c r="B90" s="3" t="s">
        <v>58</v>
      </c>
    </row>
    <row r="91" spans="2:8" x14ac:dyDescent="0.2">
      <c r="B91" s="3" t="s">
        <v>59</v>
      </c>
    </row>
    <row r="92" spans="2:8" x14ac:dyDescent="0.2">
      <c r="B92" s="3" t="s">
        <v>60</v>
      </c>
    </row>
    <row r="93" spans="2:8" x14ac:dyDescent="0.2">
      <c r="B93" s="3" t="s">
        <v>61</v>
      </c>
      <c r="H93" s="3">
        <v>3</v>
      </c>
    </row>
    <row r="94" spans="2:8" x14ac:dyDescent="0.2">
      <c r="B94" s="3" t="s">
        <v>62</v>
      </c>
    </row>
    <row r="95" spans="2:8" x14ac:dyDescent="0.2">
      <c r="B95" s="3" t="s">
        <v>63</v>
      </c>
      <c r="H95" s="3">
        <v>3</v>
      </c>
    </row>
    <row r="96" spans="2:8" x14ac:dyDescent="0.2">
      <c r="B96" s="3" t="s">
        <v>64</v>
      </c>
      <c r="H96" s="3">
        <v>2</v>
      </c>
    </row>
    <row r="97" spans="2:9" x14ac:dyDescent="0.2">
      <c r="B97" s="3" t="s">
        <v>65</v>
      </c>
      <c r="H97" s="3">
        <v>3</v>
      </c>
    </row>
    <row r="98" spans="2:9" x14ac:dyDescent="0.2">
      <c r="B98" s="3" t="s">
        <v>66</v>
      </c>
    </row>
    <row r="99" spans="2:9" x14ac:dyDescent="0.2">
      <c r="B99" s="3" t="s">
        <v>67</v>
      </c>
      <c r="H99" s="3">
        <v>3</v>
      </c>
    </row>
    <row r="100" spans="2:9" x14ac:dyDescent="0.2">
      <c r="B100" s="3" t="s">
        <v>68</v>
      </c>
    </row>
    <row r="101" spans="2:9" x14ac:dyDescent="0.2">
      <c r="B101" s="3" t="s">
        <v>69</v>
      </c>
      <c r="H101" s="3">
        <v>3</v>
      </c>
    </row>
    <row r="102" spans="2:9" x14ac:dyDescent="0.2">
      <c r="B102" s="3" t="s">
        <v>70</v>
      </c>
    </row>
    <row r="103" spans="2:9" x14ac:dyDescent="0.2">
      <c r="B103" s="3" t="s">
        <v>71</v>
      </c>
      <c r="H103" s="3">
        <v>2</v>
      </c>
    </row>
    <row r="104" spans="2:9" x14ac:dyDescent="0.2">
      <c r="D104" s="3" t="s">
        <v>72</v>
      </c>
      <c r="H104" s="7">
        <f>LOOKUP(ROUND(AVERAGE(H84:H103),0),TABLE4)</f>
        <v>0.6</v>
      </c>
    </row>
    <row r="105" spans="2:9" x14ac:dyDescent="0.2">
      <c r="H105" s="7"/>
    </row>
    <row r="106" spans="2:9" x14ac:dyDescent="0.2">
      <c r="B106" s="15" t="s">
        <v>89</v>
      </c>
      <c r="H106" s="7">
        <f>ROUND(H59/(H85*H87*H104),2)</f>
        <v>0.67</v>
      </c>
    </row>
    <row r="107" spans="2:9" x14ac:dyDescent="0.2">
      <c r="B107" s="3" t="s">
        <v>73</v>
      </c>
      <c r="H107" s="7">
        <f>1-H106</f>
        <v>0.32999999999999996</v>
      </c>
    </row>
    <row r="112" spans="2:9" x14ac:dyDescent="0.2">
      <c r="C112" s="3" t="s">
        <v>74</v>
      </c>
      <c r="D112" s="19"/>
      <c r="E112" s="19"/>
      <c r="F112" s="3" t="s">
        <v>75</v>
      </c>
      <c r="G112" s="19"/>
      <c r="H112" s="19"/>
      <c r="I112" s="19"/>
    </row>
    <row r="113" spans="3:9" x14ac:dyDescent="0.2">
      <c r="C113" s="9" t="s">
        <v>76</v>
      </c>
      <c r="D113" s="9" t="s">
        <v>77</v>
      </c>
      <c r="E113" s="9"/>
      <c r="F113" s="9" t="s">
        <v>77</v>
      </c>
      <c r="G113" s="19"/>
      <c r="H113" s="19"/>
      <c r="I113" s="19"/>
    </row>
    <row r="114" spans="3:9" x14ac:dyDescent="0.2">
      <c r="C114" s="3" t="s">
        <v>78</v>
      </c>
      <c r="D114" s="3" t="s">
        <v>78</v>
      </c>
      <c r="E114" s="3" t="s">
        <v>78</v>
      </c>
      <c r="F114" s="3" t="s">
        <v>78</v>
      </c>
      <c r="G114" s="19"/>
      <c r="H114" s="19"/>
      <c r="I114" s="19"/>
    </row>
    <row r="115" spans="3:9" x14ac:dyDescent="0.2">
      <c r="C115" s="20">
        <v>0.09</v>
      </c>
      <c r="D115" s="8">
        <v>0.2</v>
      </c>
      <c r="E115" s="6">
        <v>0.09</v>
      </c>
      <c r="F115" s="8">
        <v>0.2</v>
      </c>
      <c r="G115" s="19"/>
      <c r="H115" s="19"/>
      <c r="I115" s="19"/>
    </row>
    <row r="116" spans="3:9" x14ac:dyDescent="0.2">
      <c r="C116" s="20">
        <v>0.13</v>
      </c>
      <c r="D116" s="8">
        <v>0.25</v>
      </c>
      <c r="E116" s="6">
        <v>0.13</v>
      </c>
      <c r="F116" s="8">
        <v>0.25</v>
      </c>
      <c r="G116" s="19"/>
      <c r="H116" s="19"/>
      <c r="I116" s="19"/>
    </row>
    <row r="117" spans="3:9" x14ac:dyDescent="0.2">
      <c r="C117" s="20">
        <v>0.17</v>
      </c>
      <c r="D117" s="8">
        <v>0.3</v>
      </c>
      <c r="E117" s="6">
        <v>0.17</v>
      </c>
      <c r="F117" s="8">
        <v>0.3</v>
      </c>
      <c r="G117" s="19"/>
      <c r="H117" s="19"/>
      <c r="I117" s="19"/>
    </row>
    <row r="118" spans="3:9" x14ac:dyDescent="0.2">
      <c r="C118" s="20">
        <v>0.21</v>
      </c>
      <c r="D118" s="8">
        <v>0.35</v>
      </c>
      <c r="E118" s="6">
        <v>0.21</v>
      </c>
      <c r="F118" s="8">
        <v>0.35</v>
      </c>
      <c r="G118" s="19"/>
      <c r="H118" s="19"/>
      <c r="I118" s="19"/>
    </row>
    <row r="119" spans="3:9" x14ac:dyDescent="0.2">
      <c r="C119" s="20">
        <v>0.25</v>
      </c>
      <c r="D119" s="8">
        <v>0.4</v>
      </c>
      <c r="E119" s="6">
        <v>0.25</v>
      </c>
      <c r="F119" s="8">
        <v>0.4</v>
      </c>
      <c r="G119" s="19"/>
      <c r="H119" s="19"/>
      <c r="I119" s="19"/>
    </row>
    <row r="120" spans="3:9" x14ac:dyDescent="0.2">
      <c r="C120" s="20">
        <v>0.28999999999999998</v>
      </c>
      <c r="D120" s="8">
        <v>0.45</v>
      </c>
      <c r="E120" s="6">
        <v>0.28999999999999998</v>
      </c>
      <c r="F120" s="8">
        <v>0.45</v>
      </c>
      <c r="G120" s="19"/>
      <c r="H120" s="19"/>
      <c r="I120" s="19"/>
    </row>
    <row r="121" spans="3:9" x14ac:dyDescent="0.2">
      <c r="C121" s="20">
        <v>0.33</v>
      </c>
      <c r="D121" s="8">
        <v>0.5</v>
      </c>
      <c r="E121" s="6">
        <v>0.33</v>
      </c>
      <c r="F121" s="8">
        <v>0.5</v>
      </c>
      <c r="G121" s="19"/>
      <c r="H121" s="19"/>
      <c r="I121" s="19"/>
    </row>
    <row r="122" spans="3:9" x14ac:dyDescent="0.2">
      <c r="C122" s="20">
        <v>0.37</v>
      </c>
      <c r="D122" s="8">
        <v>0.55000000000000004</v>
      </c>
      <c r="E122" s="6">
        <v>0.37</v>
      </c>
      <c r="F122" s="8">
        <v>0.55000000000000004</v>
      </c>
      <c r="G122" s="19"/>
      <c r="H122" s="19"/>
      <c r="I122" s="19"/>
    </row>
    <row r="123" spans="3:9" x14ac:dyDescent="0.2">
      <c r="C123" s="20">
        <v>0.41</v>
      </c>
      <c r="D123" s="8">
        <v>0.6</v>
      </c>
      <c r="E123" s="6">
        <v>0.41</v>
      </c>
      <c r="F123" s="8">
        <v>0.6</v>
      </c>
      <c r="G123" s="19"/>
      <c r="H123" s="19"/>
      <c r="I123" s="19"/>
    </row>
    <row r="124" spans="3:9" x14ac:dyDescent="0.2">
      <c r="C124" s="20">
        <v>0.45</v>
      </c>
      <c r="D124" s="8">
        <v>0.65</v>
      </c>
      <c r="E124" s="6">
        <v>0.45</v>
      </c>
      <c r="F124" s="8">
        <v>0.65</v>
      </c>
      <c r="G124" s="19"/>
      <c r="H124" s="19"/>
      <c r="I124" s="19"/>
    </row>
    <row r="125" spans="3:9" x14ac:dyDescent="0.2">
      <c r="C125" s="6">
        <v>0.5</v>
      </c>
      <c r="D125" s="8">
        <v>0.7</v>
      </c>
      <c r="E125" s="6">
        <v>0.5</v>
      </c>
      <c r="F125" s="8">
        <v>0.7</v>
      </c>
      <c r="G125" s="19"/>
      <c r="H125" s="19"/>
      <c r="I125" s="19"/>
    </row>
    <row r="126" spans="3:9" x14ac:dyDescent="0.2">
      <c r="C126" s="6">
        <v>0.55000000000000004</v>
      </c>
      <c r="D126" s="8">
        <v>0.8</v>
      </c>
      <c r="E126" s="6">
        <v>0.55000000000000004</v>
      </c>
      <c r="F126" s="8">
        <v>1.1499999999999999</v>
      </c>
      <c r="G126" s="19"/>
      <c r="H126" s="19"/>
      <c r="I126" s="19"/>
    </row>
    <row r="127" spans="3:9" x14ac:dyDescent="0.2">
      <c r="C127" s="6">
        <v>0.59</v>
      </c>
      <c r="D127" s="8">
        <v>0.9</v>
      </c>
      <c r="E127" s="6">
        <v>0.59</v>
      </c>
      <c r="F127" s="8">
        <v>1.1499999999999999</v>
      </c>
      <c r="G127" s="19"/>
      <c r="H127" s="19"/>
      <c r="I127" s="19"/>
    </row>
    <row r="128" spans="3:9" x14ac:dyDescent="0.2">
      <c r="C128" s="6">
        <v>0.63</v>
      </c>
      <c r="D128" s="8">
        <v>1</v>
      </c>
      <c r="E128" s="6">
        <v>0.63</v>
      </c>
      <c r="F128" s="8">
        <v>1.1499999999999999</v>
      </c>
      <c r="G128" s="19"/>
      <c r="H128" s="19"/>
      <c r="I128" s="19"/>
    </row>
    <row r="129" spans="3:9" x14ac:dyDescent="0.2">
      <c r="C129" s="6">
        <v>0.66</v>
      </c>
      <c r="D129" s="8">
        <v>1.1000000000000001</v>
      </c>
      <c r="E129" s="6">
        <v>0.66</v>
      </c>
      <c r="F129" s="8">
        <v>1.2</v>
      </c>
      <c r="G129" s="19"/>
      <c r="H129" s="19"/>
      <c r="I129" s="19"/>
    </row>
    <row r="130" spans="3:9" x14ac:dyDescent="0.2">
      <c r="C130" s="6">
        <v>0.69</v>
      </c>
      <c r="D130" s="8">
        <v>1.2</v>
      </c>
      <c r="E130" s="6">
        <v>0.69</v>
      </c>
      <c r="F130" s="8">
        <v>1.2</v>
      </c>
      <c r="G130" s="19"/>
      <c r="H130" s="19"/>
      <c r="I130" s="19"/>
    </row>
    <row r="131" spans="3:9" x14ac:dyDescent="0.2">
      <c r="C131" s="6">
        <v>0.72</v>
      </c>
      <c r="D131" s="8">
        <v>1.3</v>
      </c>
      <c r="E131" s="6">
        <v>0.72</v>
      </c>
      <c r="F131" s="8">
        <v>1.25</v>
      </c>
      <c r="G131" s="19"/>
      <c r="H131" s="19"/>
      <c r="I131" s="19"/>
    </row>
    <row r="132" spans="3:9" x14ac:dyDescent="0.2">
      <c r="C132" s="6">
        <v>0.75</v>
      </c>
      <c r="D132" s="8">
        <v>1.4</v>
      </c>
      <c r="E132" s="6">
        <v>0.75</v>
      </c>
      <c r="F132" s="8">
        <v>1.25</v>
      </c>
      <c r="G132" s="19"/>
      <c r="H132" s="19"/>
      <c r="I132" s="19"/>
    </row>
    <row r="133" spans="3:9" x14ac:dyDescent="0.2">
      <c r="C133" s="6">
        <v>0.8</v>
      </c>
      <c r="D133" s="8">
        <v>1.6</v>
      </c>
      <c r="E133" s="6">
        <v>0.8</v>
      </c>
      <c r="F133" s="8">
        <v>1.3</v>
      </c>
      <c r="G133" s="19"/>
      <c r="H133" s="19"/>
      <c r="I133" s="19"/>
    </row>
    <row r="134" spans="3:9" x14ac:dyDescent="0.2">
      <c r="C134" s="6">
        <v>0.81</v>
      </c>
      <c r="D134" s="8">
        <v>1.65</v>
      </c>
      <c r="E134" s="6">
        <v>0.81</v>
      </c>
      <c r="F134" s="8">
        <v>1.4</v>
      </c>
      <c r="G134" s="19"/>
      <c r="H134" s="19"/>
      <c r="I134" s="19"/>
    </row>
    <row r="135" spans="3:9" x14ac:dyDescent="0.2">
      <c r="C135" s="6">
        <v>0.82</v>
      </c>
      <c r="D135" s="8">
        <v>1.7</v>
      </c>
      <c r="E135" s="6">
        <v>0.82</v>
      </c>
      <c r="F135" s="8">
        <v>1.4</v>
      </c>
      <c r="G135" s="19"/>
      <c r="H135" s="19"/>
      <c r="I135" s="19"/>
    </row>
    <row r="136" spans="3:9" x14ac:dyDescent="0.2">
      <c r="C136" s="6">
        <v>0.83</v>
      </c>
      <c r="D136" s="8">
        <v>1.75</v>
      </c>
      <c r="E136" s="6">
        <v>0.83</v>
      </c>
      <c r="F136" s="8">
        <v>1.4</v>
      </c>
      <c r="G136" s="19"/>
      <c r="H136" s="19"/>
      <c r="I136" s="19"/>
    </row>
    <row r="137" spans="3:9" x14ac:dyDescent="0.2">
      <c r="C137" s="6">
        <v>0.84</v>
      </c>
      <c r="D137" s="8">
        <v>1.85</v>
      </c>
      <c r="E137" s="6">
        <v>0.84</v>
      </c>
      <c r="F137" s="8">
        <v>1.4</v>
      </c>
      <c r="G137" s="19"/>
      <c r="H137" s="19"/>
      <c r="I137" s="19"/>
    </row>
    <row r="138" spans="3:9" x14ac:dyDescent="0.2">
      <c r="C138" s="6">
        <v>0.85</v>
      </c>
      <c r="D138" s="8">
        <v>1.9</v>
      </c>
      <c r="E138" s="6">
        <v>0.85</v>
      </c>
      <c r="F138" s="8">
        <v>1.4</v>
      </c>
      <c r="G138" s="19"/>
      <c r="H138" s="19"/>
      <c r="I138" s="19"/>
    </row>
    <row r="139" spans="3:9" x14ac:dyDescent="0.2">
      <c r="C139" s="6">
        <v>0.86</v>
      </c>
      <c r="D139" s="8">
        <v>2</v>
      </c>
      <c r="E139" s="6">
        <v>0.86</v>
      </c>
      <c r="F139" s="8">
        <v>1.5</v>
      </c>
      <c r="G139" s="19"/>
      <c r="H139" s="19"/>
      <c r="I139" s="19"/>
    </row>
    <row r="140" spans="3:9" x14ac:dyDescent="0.2">
      <c r="C140" s="6">
        <v>0.87</v>
      </c>
      <c r="D140" s="8">
        <v>2.0499999999999998</v>
      </c>
      <c r="E140" s="6">
        <v>0.87</v>
      </c>
      <c r="F140" s="8">
        <v>1.5</v>
      </c>
      <c r="G140" s="19"/>
      <c r="H140" s="19"/>
      <c r="I140" s="19"/>
    </row>
    <row r="141" spans="3:9" x14ac:dyDescent="0.2">
      <c r="C141" s="6">
        <v>0.88</v>
      </c>
      <c r="D141" s="8">
        <v>2.1</v>
      </c>
      <c r="E141" s="6">
        <v>0.88</v>
      </c>
      <c r="F141" s="8">
        <v>1.5</v>
      </c>
      <c r="G141" s="19"/>
      <c r="H141" s="19"/>
      <c r="I141" s="19"/>
    </row>
    <row r="142" spans="3:9" x14ac:dyDescent="0.2">
      <c r="C142" s="6">
        <v>0.89</v>
      </c>
      <c r="D142" s="8">
        <v>2.2000000000000002</v>
      </c>
      <c r="E142" s="6">
        <v>0.89</v>
      </c>
      <c r="F142" s="8">
        <v>1.5</v>
      </c>
      <c r="G142" s="19"/>
      <c r="H142" s="19"/>
      <c r="I142" s="19"/>
    </row>
    <row r="143" spans="3:9" x14ac:dyDescent="0.2">
      <c r="C143" s="6">
        <v>0.9</v>
      </c>
      <c r="D143" s="8">
        <v>2.2999999999999998</v>
      </c>
      <c r="E143" s="6">
        <v>0.9</v>
      </c>
      <c r="F143" s="8">
        <v>1.5</v>
      </c>
      <c r="G143" s="19"/>
      <c r="H143" s="19"/>
      <c r="I143" s="19"/>
    </row>
    <row r="144" spans="3:9" x14ac:dyDescent="0.2">
      <c r="C144" s="6">
        <v>0.91</v>
      </c>
      <c r="D144" s="8">
        <v>2.4</v>
      </c>
      <c r="E144" s="6">
        <v>0.91</v>
      </c>
      <c r="F144" s="8">
        <v>1.6</v>
      </c>
      <c r="G144" s="19"/>
      <c r="H144" s="19"/>
      <c r="I144" s="19"/>
    </row>
    <row r="145" spans="2:9" x14ac:dyDescent="0.2">
      <c r="C145" s="6">
        <v>0.92</v>
      </c>
      <c r="D145" s="8">
        <v>2.5</v>
      </c>
      <c r="E145" s="6">
        <v>0.92</v>
      </c>
      <c r="F145" s="8">
        <v>1.6</v>
      </c>
      <c r="G145" s="19"/>
      <c r="H145" s="19"/>
      <c r="I145" s="19"/>
    </row>
    <row r="146" spans="2:9" x14ac:dyDescent="0.2">
      <c r="C146" s="6">
        <v>0.93</v>
      </c>
      <c r="D146" s="8">
        <v>2.7</v>
      </c>
      <c r="E146" s="6">
        <v>0.93</v>
      </c>
      <c r="F146" s="8">
        <v>1.6</v>
      </c>
      <c r="G146" s="19"/>
      <c r="H146" s="19"/>
      <c r="I146" s="19"/>
    </row>
    <row r="147" spans="2:9" x14ac:dyDescent="0.2">
      <c r="C147" s="6">
        <v>0.94</v>
      </c>
      <c r="D147" s="8">
        <v>2.8</v>
      </c>
      <c r="E147" s="6">
        <v>0.94</v>
      </c>
      <c r="F147" s="8">
        <v>1.6</v>
      </c>
      <c r="G147" s="19"/>
      <c r="H147" s="19"/>
      <c r="I147" s="19"/>
    </row>
    <row r="148" spans="2:9" x14ac:dyDescent="0.2">
      <c r="C148" s="6">
        <v>0.95</v>
      </c>
      <c r="D148" s="8">
        <v>3</v>
      </c>
      <c r="E148" s="6">
        <v>0.95</v>
      </c>
      <c r="F148" s="8">
        <v>1.6</v>
      </c>
      <c r="G148" s="19"/>
      <c r="H148" s="19"/>
      <c r="I148" s="19"/>
    </row>
    <row r="149" spans="2:9" x14ac:dyDescent="0.2">
      <c r="C149" s="6">
        <v>0.96</v>
      </c>
      <c r="D149" s="8">
        <v>3.2</v>
      </c>
      <c r="E149" s="6">
        <v>0.96</v>
      </c>
      <c r="F149" s="8">
        <v>1.6</v>
      </c>
      <c r="G149" s="19"/>
      <c r="H149" s="19"/>
      <c r="I149" s="19"/>
    </row>
    <row r="150" spans="2:9" x14ac:dyDescent="0.2">
      <c r="C150" s="6">
        <v>0.97</v>
      </c>
      <c r="D150" s="8">
        <v>3.5</v>
      </c>
      <c r="E150" s="6">
        <v>0.97</v>
      </c>
      <c r="F150" s="8">
        <v>1.6</v>
      </c>
      <c r="G150" s="19"/>
      <c r="H150" s="19"/>
      <c r="I150" s="19"/>
    </row>
    <row r="151" spans="2:9" x14ac:dyDescent="0.2">
      <c r="C151" s="6">
        <v>0.98</v>
      </c>
      <c r="D151" s="8">
        <v>3.9</v>
      </c>
      <c r="E151" s="6">
        <v>0.98</v>
      </c>
      <c r="F151" s="8">
        <v>1.6</v>
      </c>
      <c r="G151" s="19"/>
      <c r="H151" s="19"/>
      <c r="I151" s="19"/>
    </row>
    <row r="152" spans="2:9" x14ac:dyDescent="0.2">
      <c r="C152" s="6">
        <v>0.99</v>
      </c>
      <c r="D152" s="8">
        <v>4.5999999999999996</v>
      </c>
      <c r="E152" s="6">
        <v>0.99</v>
      </c>
      <c r="F152" s="8">
        <v>1.6</v>
      </c>
      <c r="G152" s="19"/>
      <c r="H152" s="19"/>
      <c r="I152" s="19"/>
    </row>
    <row r="153" spans="2:9" x14ac:dyDescent="0.2">
      <c r="C153" s="19"/>
      <c r="D153" s="19"/>
      <c r="E153" s="19"/>
      <c r="F153" s="19"/>
      <c r="G153" s="19"/>
      <c r="H153" s="19"/>
      <c r="I153" s="19"/>
    </row>
    <row r="154" spans="2:9" x14ac:dyDescent="0.2">
      <c r="C154" s="19"/>
      <c r="D154" s="19"/>
      <c r="E154" s="19"/>
      <c r="F154" s="19"/>
      <c r="G154" s="19"/>
      <c r="H154" s="19"/>
      <c r="I154" s="19"/>
    </row>
    <row r="155" spans="2:9" x14ac:dyDescent="0.2">
      <c r="B155" s="3" t="s">
        <v>79</v>
      </c>
      <c r="C155" s="19"/>
      <c r="D155" s="19"/>
      <c r="E155" s="19"/>
      <c r="F155" s="3" t="s">
        <v>80</v>
      </c>
      <c r="G155" s="19"/>
      <c r="H155" s="19"/>
      <c r="I155" s="19"/>
    </row>
    <row r="156" spans="2:9" x14ac:dyDescent="0.2">
      <c r="C156" s="3">
        <v>1</v>
      </c>
      <c r="D156" s="3">
        <v>1</v>
      </c>
      <c r="E156" s="19"/>
      <c r="F156" s="3">
        <v>1</v>
      </c>
      <c r="G156" s="3">
        <v>1</v>
      </c>
      <c r="H156" s="19"/>
      <c r="I156" s="19"/>
    </row>
    <row r="157" spans="2:9" x14ac:dyDescent="0.2">
      <c r="C157" s="3">
        <v>2</v>
      </c>
      <c r="D157" s="3">
        <v>0.6</v>
      </c>
      <c r="E157" s="19"/>
      <c r="F157" s="3">
        <v>2</v>
      </c>
      <c r="G157" s="3">
        <v>0.6</v>
      </c>
      <c r="H157" s="19"/>
      <c r="I157" s="19"/>
    </row>
    <row r="158" spans="2:9" x14ac:dyDescent="0.2">
      <c r="C158" s="3">
        <v>3</v>
      </c>
      <c r="D158" s="3">
        <v>0.25</v>
      </c>
      <c r="E158" s="19"/>
      <c r="F158" s="3">
        <v>3</v>
      </c>
      <c r="G158" s="3">
        <v>0.25</v>
      </c>
      <c r="H158" s="19"/>
      <c r="I158" s="19"/>
    </row>
    <row r="159" spans="2:9" x14ac:dyDescent="0.2">
      <c r="C159" s="19"/>
      <c r="D159" s="19"/>
      <c r="E159" s="19"/>
      <c r="F159" s="19"/>
      <c r="G159" s="19"/>
      <c r="H159" s="19"/>
      <c r="I159" s="19"/>
    </row>
    <row r="160" spans="2:9" x14ac:dyDescent="0.2">
      <c r="C160" s="19"/>
      <c r="D160" s="19"/>
      <c r="E160" s="19"/>
      <c r="F160" s="19"/>
      <c r="G160" s="19"/>
      <c r="H160" s="19"/>
      <c r="I160" s="19"/>
    </row>
    <row r="161" spans="3:9" x14ac:dyDescent="0.2">
      <c r="C161" s="19"/>
      <c r="D161" s="19"/>
      <c r="E161" s="19"/>
      <c r="F161" s="19"/>
      <c r="G161" s="19"/>
      <c r="H161" s="19"/>
      <c r="I161" s="19"/>
    </row>
    <row r="162" spans="3:9" x14ac:dyDescent="0.2">
      <c r="C162" s="19"/>
      <c r="D162" s="19"/>
      <c r="E162" s="19"/>
      <c r="F162" s="19"/>
      <c r="G162" s="19"/>
      <c r="H162" s="19"/>
      <c r="I162" s="19"/>
    </row>
    <row r="163" spans="3:9" x14ac:dyDescent="0.2">
      <c r="C163" s="19"/>
      <c r="D163" s="19"/>
      <c r="E163" s="19"/>
      <c r="F163" s="19"/>
      <c r="G163" s="19"/>
      <c r="H163" s="19"/>
      <c r="I163" s="19"/>
    </row>
    <row r="164" spans="3:9" x14ac:dyDescent="0.2">
      <c r="C164" s="19"/>
      <c r="D164" s="19"/>
      <c r="E164" s="19"/>
      <c r="F164" s="19"/>
      <c r="G164" s="19"/>
      <c r="H164" s="19"/>
      <c r="I164" s="19"/>
    </row>
  </sheetData>
  <phoneticPr fontId="0" type="noConversion"/>
  <pageMargins left="0.5" right="0" top="0.5" bottom="0.5" header="0.5" footer="0.5"/>
  <pageSetup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CMACD</vt:lpstr>
      <vt:lpstr>CMACD!Print_Area</vt:lpstr>
      <vt:lpstr>T2</vt:lpstr>
      <vt:lpstr>table</vt:lpstr>
      <vt:lpstr>TABLE3</vt:lpstr>
      <vt:lpstr>TABLE4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Michael Inzina, CPA</dc:creator>
  <cp:lastModifiedBy>J. Michael Inzina</cp:lastModifiedBy>
  <cp:lastPrinted>2013-01-08T21:29:12Z</cp:lastPrinted>
  <dcterms:created xsi:type="dcterms:W3CDTF">2013-02-25T15:43:02Z</dcterms:created>
  <dcterms:modified xsi:type="dcterms:W3CDTF">2013-02-25T15:43:09Z</dcterms:modified>
</cp:coreProperties>
</file>